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передача'!$G$122:$J$122</definedName>
    <definedName name="POWER_TOTAL_DISBALANCE">'46 - передача'!$F$122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<sst xmlns="http://schemas.openxmlformats.org/spreadsheetml/2006/main" count="8742" uniqueCount="848">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</sst>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2" t="str">
        <f>"Версия "&amp;GetVersion()</f>
        <v>Версия 2.1.2</v>
      </c>
      <c r="P2" s="252"/>
      <c r="Q2" s="253"/>
    </row>
    <row r="3" spans="2:17" s="22" customFormat="1" ht="30.75" customHeight="1">
      <c r="B3" s="23"/>
      <c r="C3" s="254" t="s">
        <v>35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8" t="s">
        <v>258</v>
      </c>
      <c r="F26" s="251"/>
      <c r="G26" s="251"/>
      <c r="H26" s="251"/>
      <c r="I26" s="251"/>
      <c r="J26" s="251"/>
      <c r="K26" s="25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8" t="s">
        <v>695</v>
      </c>
      <c r="F27" s="251"/>
      <c r="G27" s="251"/>
      <c r="H27" s="251"/>
      <c r="I27" s="251"/>
      <c r="J27" s="251"/>
      <c r="K27" s="25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50" t="s">
        <v>805</v>
      </c>
      <c r="F28" s="251"/>
      <c r="G28" s="251"/>
      <c r="H28" s="251"/>
      <c r="I28" s="251"/>
      <c r="J28" s="251"/>
      <c r="K28" s="25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47" t="s">
        <v>807</v>
      </c>
      <c r="F29" s="244"/>
      <c r="G29" s="244"/>
      <c r="H29" s="244"/>
      <c r="I29" s="244"/>
      <c r="J29" s="244"/>
      <c r="K29" s="248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44" t="s">
        <v>125</v>
      </c>
      <c r="F30" s="244"/>
      <c r="G30" s="244"/>
      <c r="H30" s="244"/>
      <c r="I30" s="244"/>
      <c r="J30" s="244"/>
      <c r="K30" s="248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8"/>
      <c r="F33" s="243"/>
      <c r="G33" s="243"/>
      <c r="H33" s="243"/>
      <c r="I33" s="243"/>
      <c r="J33" s="243"/>
      <c r="K33" s="243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42"/>
      <c r="F34" s="243"/>
      <c r="G34" s="243"/>
      <c r="H34" s="243"/>
      <c r="I34" s="243"/>
      <c r="J34" s="243"/>
      <c r="K34" s="243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45"/>
      <c r="F35" s="246"/>
      <c r="G35" s="246"/>
      <c r="H35" s="246"/>
      <c r="I35" s="246"/>
      <c r="J35" s="246"/>
      <c r="K35" s="24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47"/>
      <c r="F36" s="244"/>
      <c r="G36" s="244"/>
      <c r="H36" s="244"/>
      <c r="I36" s="244"/>
      <c r="J36" s="244"/>
      <c r="K36" s="248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44"/>
      <c r="F37" s="244"/>
      <c r="G37" s="244"/>
      <c r="H37" s="244"/>
      <c r="I37" s="244"/>
      <c r="J37" s="244"/>
      <c r="K37" s="24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M23" sqref="M2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2021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501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57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1" t="s">
        <v>22</v>
      </c>
      <c r="F19" s="272"/>
      <c r="G19" s="40" t="s">
        <v>823</v>
      </c>
      <c r="H19" s="56"/>
    </row>
    <row r="20" spans="1:8" ht="30" customHeight="1">
      <c r="A20" s="62"/>
      <c r="D20" s="55"/>
      <c r="E20" s="264" t="s">
        <v>23</v>
      </c>
      <c r="F20" s="265"/>
      <c r="G20" s="41" t="s">
        <v>824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2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51" sqref="E5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8588.759</v>
      </c>
      <c r="G18" s="224">
        <f>SUM(G19,G20,G28,G32)</f>
        <v>6773.387000000001</v>
      </c>
      <c r="H18" s="224">
        <f>SUM(H19,H20,H28,H32)</f>
        <v>0</v>
      </c>
      <c r="I18" s="224">
        <f>SUM(I19,I20,I28,I32)</f>
        <v>1815.3719999999998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7331.6630000000005</v>
      </c>
      <c r="G20" s="226">
        <f>SUM(G21:G27)</f>
        <v>5574.72</v>
      </c>
      <c r="H20" s="226">
        <f>SUM(H21:H27)</f>
        <v>0</v>
      </c>
      <c r="I20" s="226">
        <f>SUM(I21:I27)</f>
        <v>1756.9429999999998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5830.534000000001</v>
      </c>
      <c r="G22" s="227">
        <v>5574.72</v>
      </c>
      <c r="H22" s="227"/>
      <c r="I22" s="227">
        <v>255.814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55.419</v>
      </c>
      <c r="G23" s="227"/>
      <c r="H23" s="227"/>
      <c r="I23" s="227">
        <v>55.419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1098.0549999999998</v>
      </c>
      <c r="G24" s="227"/>
      <c r="H24" s="227"/>
      <c r="I24" s="227">
        <v>1098.0549999999998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97.376</v>
      </c>
      <c r="G25" s="227"/>
      <c r="H25" s="227"/>
      <c r="I25" s="227">
        <v>97.376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250.279</v>
      </c>
      <c r="G26" s="227"/>
      <c r="H26" s="227"/>
      <c r="I26" s="227">
        <v>250.279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1257.096</v>
      </c>
      <c r="G28" s="226">
        <f>SUM(G29:G31)</f>
        <v>1198.667</v>
      </c>
      <c r="H28" s="226">
        <f>SUM(H29:H31)</f>
        <v>0</v>
      </c>
      <c r="I28" s="226">
        <f>SUM(I29:I31)</f>
        <v>58.429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1257.096</v>
      </c>
      <c r="G30" s="227">
        <v>1198.667</v>
      </c>
      <c r="H30" s="227"/>
      <c r="I30" s="227">
        <v>58.429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5899.295931636156</v>
      </c>
      <c r="G33" s="132"/>
      <c r="H33" s="230">
        <f>H34</f>
        <v>0</v>
      </c>
      <c r="I33" s="230">
        <f>I34+I35</f>
        <v>3284.6041562390146</v>
      </c>
      <c r="J33" s="229">
        <f>J34+J35+J36</f>
        <v>2614.691775397141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3284.6041562390146</v>
      </c>
      <c r="G34" s="132"/>
      <c r="H34" s="227"/>
      <c r="I34" s="227">
        <f>G18-G38-G63</f>
        <v>3284.6041562390146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2614.691775397141</v>
      </c>
      <c r="G36" s="133"/>
      <c r="H36" s="133"/>
      <c r="I36" s="133"/>
      <c r="J36" s="231">
        <f>I34+I18-I38-I63</f>
        <v>2614.691775397141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8262.045</v>
      </c>
      <c r="G38" s="230">
        <f>SUM(G39,G45,G51,G54,G57)</f>
        <v>3418.828</v>
      </c>
      <c r="H38" s="230">
        <f>SUM(H39,H45,H51,H54,H57)</f>
        <v>0</v>
      </c>
      <c r="I38" s="230">
        <f>SUM(I39,I45,I51,I54,I57)</f>
        <v>2388.2070000000003</v>
      </c>
      <c r="J38" s="229">
        <f>SUM(J39,J45,J51,J54,J57)</f>
        <v>2455.0099999999998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4721.512</v>
      </c>
      <c r="G39" s="226">
        <f>SUM(G40:G44)</f>
        <v>558.85</v>
      </c>
      <c r="H39" s="226">
        <f>SUM(H40:H44)</f>
        <v>0</v>
      </c>
      <c r="I39" s="226">
        <f>SUM(I40:I44)</f>
        <v>1707.652</v>
      </c>
      <c r="J39" s="229">
        <f>SUM(J40:J44)</f>
        <v>2455.0099999999998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3675.118</v>
      </c>
      <c r="G41" s="227">
        <v>558.85</v>
      </c>
      <c r="H41" s="227"/>
      <c r="I41" s="227">
        <v>762.6790000000001</v>
      </c>
      <c r="J41" s="228">
        <v>2353.589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502.28399999999993</v>
      </c>
      <c r="G42" s="227">
        <v>0</v>
      </c>
      <c r="H42" s="227"/>
      <c r="I42" s="227">
        <v>400.86299999999994</v>
      </c>
      <c r="J42" s="228">
        <v>101.42099999999999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544.11</v>
      </c>
      <c r="G43" s="227"/>
      <c r="H43" s="227"/>
      <c r="I43" s="227">
        <v>544.11</v>
      </c>
      <c r="J43" s="228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6">
        <f>SUM(G45:J45)</f>
        <v>3540.5330000000004</v>
      </c>
      <c r="G45" s="226">
        <f>SUM(G46:G50)</f>
        <v>2859.978</v>
      </c>
      <c r="H45" s="226">
        <f>SUM(H46:H50)</f>
        <v>0</v>
      </c>
      <c r="I45" s="226">
        <f>SUM(I46:I50)</f>
        <v>680.5550000000001</v>
      </c>
      <c r="J45" s="229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20" t="s">
        <v>832</v>
      </c>
      <c r="D47" s="111" t="s">
        <v>842</v>
      </c>
      <c r="E47" s="153" t="s">
        <v>711</v>
      </c>
      <c r="F47" s="226">
        <f>SUM(G47:J47)</f>
        <v>3301.681</v>
      </c>
      <c r="G47" s="227">
        <v>2859.978</v>
      </c>
      <c r="H47" s="227"/>
      <c r="I47" s="227">
        <v>441.703</v>
      </c>
      <c r="J47" s="228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843</v>
      </c>
      <c r="E48" s="153" t="s">
        <v>817</v>
      </c>
      <c r="F48" s="226">
        <f>SUM(G48:J48)</f>
        <v>9.254</v>
      </c>
      <c r="G48" s="227"/>
      <c r="H48" s="227"/>
      <c r="I48" s="227">
        <v>9.254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844</v>
      </c>
      <c r="E49" s="153" t="s">
        <v>694</v>
      </c>
      <c r="F49" s="226">
        <f>SUM(G49:J49)</f>
        <v>229.598</v>
      </c>
      <c r="G49" s="227"/>
      <c r="H49" s="227"/>
      <c r="I49" s="227">
        <v>229.598</v>
      </c>
      <c r="J49" s="228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6">
        <f>SUM(G51:J51)</f>
        <v>0</v>
      </c>
      <c r="G51" s="226">
        <f>SUM(G52:G53)</f>
        <v>0</v>
      </c>
      <c r="H51" s="226">
        <f>SUM(H52:H53)</f>
        <v>0</v>
      </c>
      <c r="I51" s="226">
        <f>SUM(I52:I53)</f>
        <v>0</v>
      </c>
      <c r="J51" s="229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30">
        <f>SUM(G54:J54)</f>
        <v>0</v>
      </c>
      <c r="G54" s="230">
        <f>SUM(G55:G56)</f>
        <v>0</v>
      </c>
      <c r="H54" s="230">
        <f>SUM(H55:H56)</f>
        <v>0</v>
      </c>
      <c r="I54" s="230">
        <f>SUM(I55:I56)</f>
        <v>0</v>
      </c>
      <c r="J54" s="229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6">
        <f>SUM(G57:J57)</f>
        <v>0</v>
      </c>
      <c r="G57" s="226">
        <f>SUM(G58:G59)</f>
        <v>0</v>
      </c>
      <c r="H57" s="226">
        <f>SUM(H58:H59)</f>
        <v>0</v>
      </c>
      <c r="I57" s="226">
        <f>SUM(I58:I59)</f>
        <v>0</v>
      </c>
      <c r="J57" s="229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6">
        <f>SUM(G60:I60)</f>
        <v>5899.295931636156</v>
      </c>
      <c r="G60" s="230">
        <f>SUM(G34:J34)</f>
        <v>3284.6041562390146</v>
      </c>
      <c r="H60" s="230">
        <f>SUM(G35:J35)</f>
        <v>0</v>
      </c>
      <c r="I60" s="230">
        <f>SUM(G36:J36)</f>
        <v>2614.691775397141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6">
        <f>SUM(G61:J61)</f>
        <v>0</v>
      </c>
      <c r="G61" s="227"/>
      <c r="H61" s="227"/>
      <c r="I61" s="227"/>
      <c r="J61" s="228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6">
        <f aca="true" t="shared" si="0" ref="F63:F69">SUM(G63:J63)</f>
        <v>326.71400000000006</v>
      </c>
      <c r="G63" s="230">
        <f>SUM(G64:G65)</f>
        <v>69.95484376098622</v>
      </c>
      <c r="H63" s="230">
        <f>SUM(H64:H65)</f>
        <v>0</v>
      </c>
      <c r="I63" s="230">
        <f>SUM(I64:I65)</f>
        <v>97.07738084187275</v>
      </c>
      <c r="J63" s="229">
        <f>SUM(J64:J65)</f>
        <v>159.68177539714108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6">
        <f t="shared" si="0"/>
        <v>0</v>
      </c>
      <c r="G64" s="227"/>
      <c r="H64" s="227"/>
      <c r="I64" s="227"/>
      <c r="J64" s="228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6">
        <f t="shared" si="0"/>
        <v>326.71400000000006</v>
      </c>
      <c r="G65" s="227">
        <v>69.95484376098622</v>
      </c>
      <c r="H65" s="227"/>
      <c r="I65" s="227">
        <v>97.07738084187275</v>
      </c>
      <c r="J65" s="228">
        <v>159.68177539714108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6">
        <f t="shared" si="0"/>
        <v>0</v>
      </c>
      <c r="G67" s="227"/>
      <c r="H67" s="227"/>
      <c r="I67" s="227"/>
      <c r="J67" s="228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2">
        <f t="shared" si="0"/>
        <v>-1.1368683772161603E-13</v>
      </c>
      <c r="G69" s="233">
        <f>G18-G38-G60-G61-G63+G67-G68</f>
        <v>-1.9895196601282805E-13</v>
      </c>
      <c r="H69" s="233">
        <f>H18+H33-H38-H60-H61-H63+H67-H68</f>
        <v>0</v>
      </c>
      <c r="I69" s="233">
        <f>I18+I33-I38-I60-I61-I63+I67-I68</f>
        <v>-1.7053025658242404E-13</v>
      </c>
      <c r="J69" s="234">
        <f>J18+J33-J38-J61-J63+J67-J68</f>
        <v>2.5579538487363607E-13</v>
      </c>
      <c r="K69" s="104"/>
    </row>
    <row r="70" spans="1:11" ht="18" customHeight="1" thickBot="1">
      <c r="A70" s="127"/>
      <c r="B70" s="128"/>
      <c r="C70" s="103"/>
      <c r="D70" s="277" t="s">
        <v>158</v>
      </c>
      <c r="E70" s="278"/>
      <c r="F70" s="278"/>
      <c r="G70" s="278"/>
      <c r="H70" s="278"/>
      <c r="I70" s="278"/>
      <c r="J70" s="279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3">
        <f>SUM(G71:J71)</f>
        <v>15.201343362831857</v>
      </c>
      <c r="G71" s="224">
        <f>SUM(G72,G73,G81,G85)</f>
        <v>11.988295575221239</v>
      </c>
      <c r="H71" s="224">
        <f>SUM(H72,H73,H81,H85)</f>
        <v>0</v>
      </c>
      <c r="I71" s="224">
        <f>SUM(I72,I73,I81,I85)</f>
        <v>3.213047787610619</v>
      </c>
      <c r="J71" s="225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6">
        <f>SUM(G72:J72)</f>
        <v>0</v>
      </c>
      <c r="G72" s="227"/>
      <c r="H72" s="227"/>
      <c r="I72" s="227"/>
      <c r="J72" s="228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6">
        <f>SUM(G73:J73)</f>
        <v>12.976394690265487</v>
      </c>
      <c r="G73" s="226">
        <f>SUM(G74:G80)</f>
        <v>9.866761061946903</v>
      </c>
      <c r="H73" s="226">
        <f>SUM(H74:H80)</f>
        <v>0</v>
      </c>
      <c r="I73" s="226">
        <f>SUM(I74:I80)</f>
        <v>3.1096336283185835</v>
      </c>
      <c r="J73" s="229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21" t="s">
        <v>832</v>
      </c>
      <c r="D75" s="111" t="s">
        <v>833</v>
      </c>
      <c r="E75" s="222" t="str">
        <f>IF('46 - передача'!$E$22="","",'46 - передача'!$E$22)</f>
        <v>АО "Россети Тюмень"</v>
      </c>
      <c r="F75" s="226">
        <f>SUM(G75:J75)</f>
        <v>10.319529203539823</v>
      </c>
      <c r="G75" s="227">
        <f aca="true" t="shared" si="1" ref="G75:J79">G22/565</f>
        <v>9.866761061946903</v>
      </c>
      <c r="H75" s="227">
        <f t="shared" si="1"/>
        <v>0</v>
      </c>
      <c r="I75" s="227">
        <f t="shared" si="1"/>
        <v>0.45276814159292034</v>
      </c>
      <c r="J75" s="228">
        <f t="shared" si="1"/>
        <v>0</v>
      </c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834</v>
      </c>
      <c r="E76" s="222" t="str">
        <f>IF('46 - передача'!$E$23="","",'46 - передача'!$E$23)</f>
        <v>ООО "Ремэнергостройсервис"</v>
      </c>
      <c r="F76" s="226">
        <f>SUM(G76:J76)</f>
        <v>0.0980867256637168</v>
      </c>
      <c r="G76" s="227">
        <f t="shared" si="1"/>
        <v>0</v>
      </c>
      <c r="H76" s="227">
        <f t="shared" si="1"/>
        <v>0</v>
      </c>
      <c r="I76" s="227">
        <f t="shared" si="1"/>
        <v>0.0980867256637168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835</v>
      </c>
      <c r="E77" s="222" t="str">
        <f>IF('46 - передача'!$E$24="","",'46 - передача'!$E$24)</f>
        <v>АО "СУЭНКО"</v>
      </c>
      <c r="F77" s="226">
        <f>SUM(G77:J77)</f>
        <v>1.9434601769911501</v>
      </c>
      <c r="G77" s="227">
        <f t="shared" si="1"/>
        <v>0</v>
      </c>
      <c r="H77" s="227">
        <f t="shared" si="1"/>
        <v>0</v>
      </c>
      <c r="I77" s="227">
        <f t="shared" si="1"/>
        <v>1.9434601769911501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836</v>
      </c>
      <c r="E78" s="222" t="str">
        <f>IF('46 - передача'!$E$25="","",'46 - передача'!$E$25)</f>
        <v>ООО "Дорстрой"</v>
      </c>
      <c r="F78" s="226">
        <f>SUM(G78:J78)</f>
        <v>0.17234690265486727</v>
      </c>
      <c r="G78" s="227">
        <f t="shared" si="1"/>
        <v>0</v>
      </c>
      <c r="H78" s="227">
        <f t="shared" si="1"/>
        <v>0</v>
      </c>
      <c r="I78" s="227">
        <f t="shared" si="1"/>
        <v>0.17234690265486727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837</v>
      </c>
      <c r="E79" s="222" t="str">
        <f>IF('46 - передача'!$E$26="","",'46 - передача'!$E$26)</f>
        <v>ООО "Газпром энерго"</v>
      </c>
      <c r="F79" s="226">
        <f>SUM(G79:J79)</f>
        <v>0.4429716814159292</v>
      </c>
      <c r="G79" s="227">
        <f t="shared" si="1"/>
        <v>0</v>
      </c>
      <c r="H79" s="227">
        <f t="shared" si="1"/>
        <v>0</v>
      </c>
      <c r="I79" s="227">
        <f t="shared" si="1"/>
        <v>0.4429716814159292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6">
        <f>SUM(G81:J81)</f>
        <v>2.2249486725663714</v>
      </c>
      <c r="G81" s="226">
        <f>SUM(G82:G84)</f>
        <v>2.121534513274336</v>
      </c>
      <c r="H81" s="226">
        <f>SUM(H82:H84)</f>
        <v>0</v>
      </c>
      <c r="I81" s="226">
        <f>SUM(I82:I84)</f>
        <v>0.1034141592920354</v>
      </c>
      <c r="J81" s="229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21" t="s">
        <v>832</v>
      </c>
      <c r="D83" s="111" t="s">
        <v>838</v>
      </c>
      <c r="E83" s="222" t="str">
        <f>IF('46 - передача'!$E$30="","",'46 - передача'!$E$30)</f>
        <v>ОАО "Фортум" (Тюменская ТЭЦ-1)</v>
      </c>
      <c r="F83" s="226">
        <f>SUM(G83:J83)</f>
        <v>2.2249486725663714</v>
      </c>
      <c r="G83" s="227">
        <f>G30/565</f>
        <v>2.121534513274336</v>
      </c>
      <c r="H83" s="227">
        <f>H30/565</f>
        <v>0</v>
      </c>
      <c r="I83" s="227">
        <f>I30/565</f>
        <v>0.1034141592920354</v>
      </c>
      <c r="J83" s="228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6">
        <f>SUM(G85:J85)</f>
        <v>0</v>
      </c>
      <c r="G85" s="227"/>
      <c r="H85" s="227"/>
      <c r="I85" s="227"/>
      <c r="J85" s="228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6">
        <f>SUM(H86:J86)</f>
        <v>10.44123173740912</v>
      </c>
      <c r="G86" s="145"/>
      <c r="H86" s="230">
        <f>H87</f>
        <v>0</v>
      </c>
      <c r="I86" s="230">
        <f>I87+I88</f>
        <v>5.813458683608873</v>
      </c>
      <c r="J86" s="229">
        <f>J87+J88+J89</f>
        <v>4.627773053800247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6">
        <f>SUM(H87:J87)</f>
        <v>5.813458683608873</v>
      </c>
      <c r="G87" s="145"/>
      <c r="H87" s="227"/>
      <c r="I87" s="227">
        <f>G71-G91-G116</f>
        <v>5.813458683608873</v>
      </c>
      <c r="J87" s="228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6">
        <f>SUM(I88:J88)</f>
        <v>0</v>
      </c>
      <c r="G88" s="145"/>
      <c r="H88" s="145"/>
      <c r="I88" s="227"/>
      <c r="J88" s="228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6">
        <f>SUM(J89)</f>
        <v>4.627773053800247</v>
      </c>
      <c r="G89" s="145"/>
      <c r="H89" s="145"/>
      <c r="I89" s="145"/>
      <c r="J89" s="228">
        <f>I86+I71-I91-I116</f>
        <v>4.627773053800247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6">
        <f>SUM(G91:J91)</f>
        <v>14.623088495575221</v>
      </c>
      <c r="G91" s="230">
        <f>SUM(G92,G98,G104,G107,G110)</f>
        <v>6.051023008849557</v>
      </c>
      <c r="H91" s="230">
        <f>SUM(H92,H98,H104,H107,H110)</f>
        <v>0</v>
      </c>
      <c r="I91" s="230">
        <f>SUM(I92,I98,I104,I107,I110)</f>
        <v>4.226915044247788</v>
      </c>
      <c r="J91" s="229">
        <f>SUM(J92,J98,J104,J107,J110)</f>
        <v>4.345150442477876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6">
        <f>SUM(G92:J92)</f>
        <v>8.356658407079646</v>
      </c>
      <c r="G92" s="226">
        <f>SUM(G93:G97)</f>
        <v>0.9891150442477876</v>
      </c>
      <c r="H92" s="226">
        <f>SUM(H93:H97)</f>
        <v>0</v>
      </c>
      <c r="I92" s="226">
        <f>SUM(I93:I97)</f>
        <v>3.0223929203539823</v>
      </c>
      <c r="J92" s="229">
        <f>SUM(J93:J97)</f>
        <v>4.345150442477876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21" t="s">
        <v>832</v>
      </c>
      <c r="D94" s="111" t="s">
        <v>839</v>
      </c>
      <c r="E94" s="222" t="str">
        <f>IF('46 - передача'!$E$41="","",'46 - передача'!$E$41)</f>
        <v>АО "Газпром энергосбыт Тюмень"</v>
      </c>
      <c r="F94" s="226">
        <f>SUM(G94:J94)</f>
        <v>6.504633628318584</v>
      </c>
      <c r="G94" s="227">
        <f aca="true" t="shared" si="2" ref="G94:J96">G41/565</f>
        <v>0.9891150442477876</v>
      </c>
      <c r="H94" s="227">
        <f t="shared" si="2"/>
        <v>0</v>
      </c>
      <c r="I94" s="227">
        <f t="shared" si="2"/>
        <v>1.349874336283186</v>
      </c>
      <c r="J94" s="228">
        <f t="shared" si="2"/>
        <v>4.16564424778761</v>
      </c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840</v>
      </c>
      <c r="E95" s="222" t="str">
        <f>IF('46 - передача'!$E$42="","",'46 - передача'!$E$42)</f>
        <v>АО "Энергосбытовая компания "Восток"</v>
      </c>
      <c r="F95" s="226">
        <f>SUM(G95:J95)</f>
        <v>0.8889982300884955</v>
      </c>
      <c r="G95" s="227">
        <f t="shared" si="2"/>
        <v>0</v>
      </c>
      <c r="H95" s="227">
        <f t="shared" si="2"/>
        <v>0</v>
      </c>
      <c r="I95" s="227">
        <f t="shared" si="2"/>
        <v>0.70949203539823</v>
      </c>
      <c r="J95" s="228">
        <f t="shared" si="2"/>
        <v>0.17950619469026546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841</v>
      </c>
      <c r="E96" s="222" t="str">
        <f>IF('46 - передача'!$E$43="","",'46 - передача'!$E$43)</f>
        <v>ООО "Энергокомплекс"</v>
      </c>
      <c r="F96" s="226">
        <f>SUM(G96:J96)</f>
        <v>0.9630265486725664</v>
      </c>
      <c r="G96" s="227">
        <f t="shared" si="2"/>
        <v>0</v>
      </c>
      <c r="H96" s="227">
        <f t="shared" si="2"/>
        <v>0</v>
      </c>
      <c r="I96" s="227">
        <f t="shared" si="2"/>
        <v>0.9630265486725664</v>
      </c>
      <c r="J96" s="228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6">
        <f>SUM(G98:J98)</f>
        <v>6.266430088495575</v>
      </c>
      <c r="G98" s="226">
        <f>SUM(G99:G103)</f>
        <v>5.06190796460177</v>
      </c>
      <c r="H98" s="226">
        <f>SUM(H99:H103)</f>
        <v>0</v>
      </c>
      <c r="I98" s="226">
        <f>SUM(I99:I103)</f>
        <v>1.2045221238938053</v>
      </c>
      <c r="J98" s="229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21" t="s">
        <v>832</v>
      </c>
      <c r="D100" s="111" t="s">
        <v>842</v>
      </c>
      <c r="E100" s="222" t="str">
        <f>IF('46 - передача'!$E$47="","",'46 - передача'!$E$47)</f>
        <v>АО "СУЭНКО"</v>
      </c>
      <c r="F100" s="226">
        <f>SUM(G100:J100)</f>
        <v>5.843683185840708</v>
      </c>
      <c r="G100" s="227">
        <f aca="true" t="shared" si="3" ref="G100:J102">G47/565</f>
        <v>5.06190796460177</v>
      </c>
      <c r="H100" s="227">
        <f t="shared" si="3"/>
        <v>0</v>
      </c>
      <c r="I100" s="227">
        <f t="shared" si="3"/>
        <v>0.7817752212389381</v>
      </c>
      <c r="J100" s="228">
        <f t="shared" si="3"/>
        <v>0</v>
      </c>
      <c r="K100" s="149"/>
    </row>
    <row r="101" spans="1:11" s="172" customFormat="1" ht="15" customHeight="1">
      <c r="A101" s="147"/>
      <c r="B101" s="129"/>
      <c r="C101" s="221" t="s">
        <v>832</v>
      </c>
      <c r="D101" s="111" t="s">
        <v>843</v>
      </c>
      <c r="E101" s="222" t="str">
        <f>IF('46 - передача'!$E$48="","",'46 - передача'!$E$48)</f>
        <v>ООО "Тюменская электросетевая компания"</v>
      </c>
      <c r="F101" s="226">
        <f>SUM(G101:J101)</f>
        <v>0.0163787610619469</v>
      </c>
      <c r="G101" s="227">
        <f t="shared" si="3"/>
        <v>0</v>
      </c>
      <c r="H101" s="227">
        <f t="shared" si="3"/>
        <v>0</v>
      </c>
      <c r="I101" s="227">
        <f t="shared" si="3"/>
        <v>0.0163787610619469</v>
      </c>
      <c r="J101" s="228">
        <f t="shared" si="3"/>
        <v>0</v>
      </c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844</v>
      </c>
      <c r="E102" s="222" t="str">
        <f>IF('46 - передача'!$E$49="","",'46 - передача'!$E$49)</f>
        <v>ООО "Региональная энергетическая компания"</v>
      </c>
      <c r="F102" s="226">
        <f>SUM(G102:J102)</f>
        <v>0.4063681415929204</v>
      </c>
      <c r="G102" s="227">
        <f t="shared" si="3"/>
        <v>0</v>
      </c>
      <c r="H102" s="227">
        <f t="shared" si="3"/>
        <v>0</v>
      </c>
      <c r="I102" s="227">
        <f t="shared" si="3"/>
        <v>0.4063681415929204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6">
        <f>SUM(G104:J104)</f>
        <v>0</v>
      </c>
      <c r="G104" s="226">
        <f>SUM(G105:G106)</f>
        <v>0</v>
      </c>
      <c r="H104" s="226">
        <f>SUM(H105:H106)</f>
        <v>0</v>
      </c>
      <c r="I104" s="226">
        <f>SUM(I105:I106)</f>
        <v>0</v>
      </c>
      <c r="J104" s="229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30">
        <f>SUM(G107:J107)</f>
        <v>0</v>
      </c>
      <c r="G107" s="230">
        <f>SUM(G108:G109)</f>
        <v>0</v>
      </c>
      <c r="H107" s="230">
        <f>SUM(H108:H109)</f>
        <v>0</v>
      </c>
      <c r="I107" s="230">
        <f>SUM(I108:I109)</f>
        <v>0</v>
      </c>
      <c r="J107" s="229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6">
        <f>SUM(G110:J110)</f>
        <v>0</v>
      </c>
      <c r="G110" s="226">
        <f>SUM(G111:G112)</f>
        <v>0</v>
      </c>
      <c r="H110" s="226">
        <f>SUM(H111:H112)</f>
        <v>0</v>
      </c>
      <c r="I110" s="226">
        <f>SUM(I111:I112)</f>
        <v>0</v>
      </c>
      <c r="J110" s="229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6">
        <f>SUM(G113:I113)</f>
        <v>10.44123173740912</v>
      </c>
      <c r="G113" s="230">
        <f>SUM(G87:J87)</f>
        <v>5.813458683608873</v>
      </c>
      <c r="H113" s="230">
        <f>SUM(G88:J88)</f>
        <v>0</v>
      </c>
      <c r="I113" s="230">
        <f>SUM(G89:J89)</f>
        <v>4.627773053800247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6">
        <f aca="true" t="shared" si="4" ref="F114:F122">SUM(G114:J114)</f>
        <v>0</v>
      </c>
      <c r="G114" s="227"/>
      <c r="H114" s="227"/>
      <c r="I114" s="227"/>
      <c r="J114" s="228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6">
        <f>SUM(G116:J116)</f>
        <v>0.5782548672566372</v>
      </c>
      <c r="G116" s="230">
        <f>SUM(G117:G118)</f>
        <v>0.12381388276280747</v>
      </c>
      <c r="H116" s="230">
        <f>SUM(H117:H118)</f>
        <v>0</v>
      </c>
      <c r="I116" s="230">
        <f>SUM(I117:I118)</f>
        <v>0.1718183731714562</v>
      </c>
      <c r="J116" s="229">
        <f>SUM(J117:J118)</f>
        <v>0.2826226113223736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6">
        <f t="shared" si="4"/>
        <v>0</v>
      </c>
      <c r="G117" s="227"/>
      <c r="H117" s="227"/>
      <c r="I117" s="227"/>
      <c r="J117" s="228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6">
        <f t="shared" si="4"/>
        <v>0.5782548672566372</v>
      </c>
      <c r="G118" s="227">
        <f>G65/565</f>
        <v>0.12381388276280747</v>
      </c>
      <c r="H118" s="227">
        <f>H65/565</f>
        <v>0</v>
      </c>
      <c r="I118" s="227">
        <f>I65/565</f>
        <v>0.1718183731714562</v>
      </c>
      <c r="J118" s="228">
        <f>J65/565</f>
        <v>0.2826226113223736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6">
        <f t="shared" si="4"/>
        <v>0</v>
      </c>
      <c r="G120" s="227"/>
      <c r="H120" s="227"/>
      <c r="I120" s="227"/>
      <c r="J120" s="228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6">
        <f t="shared" si="4"/>
        <v>0</v>
      </c>
      <c r="G121" s="227"/>
      <c r="H121" s="227"/>
      <c r="I121" s="227"/>
      <c r="J121" s="228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5">
        <f t="shared" si="4"/>
        <v>-1.609823385706477E-15</v>
      </c>
      <c r="G122" s="236">
        <f>G71-G91-G113-G114-G116+G120-G121</f>
        <v>4.440892098500626E-16</v>
      </c>
      <c r="H122" s="236">
        <f>H71+H86-H91-H113-H114-H116+H120-H121</f>
        <v>0</v>
      </c>
      <c r="I122" s="236">
        <f>I71+I86-I91-I113-I114-I116+I120-I121</f>
        <v>2.220446049250313E-16</v>
      </c>
      <c r="J122" s="237">
        <f>J71+J86-J91-J114-J116+J120-J121</f>
        <v>-2.275957200481571E-15</v>
      </c>
      <c r="K122" s="104"/>
    </row>
    <row r="123" spans="1:11" ht="18" customHeight="1" thickBot="1">
      <c r="A123" s="127"/>
      <c r="B123" s="128"/>
      <c r="C123" s="103"/>
      <c r="D123" s="283" t="s">
        <v>185</v>
      </c>
      <c r="E123" s="284"/>
      <c r="F123" s="284"/>
      <c r="G123" s="284"/>
      <c r="H123" s="284"/>
      <c r="I123" s="284"/>
      <c r="J123" s="285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8">
        <f>SUM(G124:J124)</f>
        <v>8.356658407079646</v>
      </c>
      <c r="G124" s="227">
        <f>G92</f>
        <v>0.9891150442477876</v>
      </c>
      <c r="H124" s="227">
        <f>H92</f>
        <v>0</v>
      </c>
      <c r="I124" s="227">
        <f>I92</f>
        <v>3.0223929203539823</v>
      </c>
      <c r="J124" s="228">
        <f>J92</f>
        <v>4.345150442477876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6">
        <f>SUM(G125:J125)</f>
        <v>0</v>
      </c>
      <c r="G125" s="227"/>
      <c r="H125" s="227"/>
      <c r="I125" s="227"/>
      <c r="J125" s="228"/>
      <c r="K125" s="104"/>
    </row>
    <row r="126" spans="1:11" ht="18" customHeight="1" thickBot="1">
      <c r="A126" s="127"/>
      <c r="B126" s="128"/>
      <c r="C126" s="103"/>
      <c r="D126" s="277" t="s">
        <v>205</v>
      </c>
      <c r="E126" s="278"/>
      <c r="F126" s="278"/>
      <c r="G126" s="278"/>
      <c r="H126" s="278"/>
      <c r="I126" s="278"/>
      <c r="J126" s="279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4">
        <f>SUM(G127:J127)</f>
        <v>7925.987911710001</v>
      </c>
      <c r="G127" s="239">
        <f>SUM(G128,G134,G137)</f>
        <v>912.847944</v>
      </c>
      <c r="H127" s="239">
        <f>SUM(H128,H134,H137)</f>
        <v>0</v>
      </c>
      <c r="I127" s="239">
        <f>SUM(I128,I134,I137)</f>
        <v>4680.0381544</v>
      </c>
      <c r="J127" s="240">
        <f>SUM(J128,J134,J137)</f>
        <v>2333.10181331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30">
        <f>SUM(G128:J128)</f>
        <v>7925.987911710001</v>
      </c>
      <c r="G128" s="230">
        <f>SUM(G129:G133)</f>
        <v>912.847944</v>
      </c>
      <c r="H128" s="230">
        <f>SUM(H129:H133)</f>
        <v>0</v>
      </c>
      <c r="I128" s="230">
        <f>SUM(I129:I133)</f>
        <v>4680.0381544</v>
      </c>
      <c r="J128" s="229">
        <f>SUM(J129:J133)</f>
        <v>2333.10181331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20" t="s">
        <v>832</v>
      </c>
      <c r="D130" s="111" t="s">
        <v>845</v>
      </c>
      <c r="E130" s="153" t="s">
        <v>731</v>
      </c>
      <c r="F130" s="226">
        <f>SUM(G130:J130)</f>
        <v>5306.20826641</v>
      </c>
      <c r="G130" s="227">
        <v>912.847944</v>
      </c>
      <c r="H130" s="227">
        <v>0</v>
      </c>
      <c r="I130" s="227">
        <v>2094.34835234</v>
      </c>
      <c r="J130" s="228">
        <v>2299.01197007</v>
      </c>
      <c r="K130" s="149"/>
    </row>
    <row r="131" spans="1:11" s="172" customFormat="1" ht="15" customHeight="1">
      <c r="A131" s="147"/>
      <c r="B131" s="129"/>
      <c r="C131" s="220" t="s">
        <v>832</v>
      </c>
      <c r="D131" s="111" t="s">
        <v>846</v>
      </c>
      <c r="E131" s="153" t="s">
        <v>361</v>
      </c>
      <c r="F131" s="226">
        <f>SUM(G131:J131)</f>
        <v>1064.5119445999999</v>
      </c>
      <c r="G131" s="227">
        <v>0</v>
      </c>
      <c r="H131" s="227">
        <v>0</v>
      </c>
      <c r="I131" s="227">
        <v>1030.42210136</v>
      </c>
      <c r="J131" s="228">
        <v>34.08984324</v>
      </c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847</v>
      </c>
      <c r="E132" s="153" t="s">
        <v>762</v>
      </c>
      <c r="F132" s="226">
        <f>SUM(G132:J132)</f>
        <v>1555.2677007</v>
      </c>
      <c r="G132" s="227"/>
      <c r="H132" s="227"/>
      <c r="I132" s="227">
        <v>1555.2677007</v>
      </c>
      <c r="J132" s="228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30">
        <f>SUM(G134:J134)</f>
        <v>0</v>
      </c>
      <c r="G134" s="230">
        <f>SUM(G135:G136)</f>
        <v>0</v>
      </c>
      <c r="H134" s="230">
        <f>SUM(H135:H136)</f>
        <v>0</v>
      </c>
      <c r="I134" s="230">
        <f>SUM(I135:I136)</f>
        <v>0</v>
      </c>
      <c r="J134" s="229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7" t="s">
        <v>208</v>
      </c>
      <c r="E140" s="278"/>
      <c r="F140" s="278"/>
      <c r="G140" s="278"/>
      <c r="H140" s="278"/>
      <c r="I140" s="278"/>
      <c r="J140" s="279"/>
      <c r="K140" s="149"/>
    </row>
    <row r="141" spans="1:11" s="172" customFormat="1" ht="24" customHeight="1">
      <c r="A141" s="129"/>
      <c r="B141" s="129"/>
      <c r="C141" s="148"/>
      <c r="D141" s="111" t="s">
        <v>138</v>
      </c>
      <c r="E141" s="144" t="s">
        <v>141</v>
      </c>
      <c r="F141" s="230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9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7" t="s">
        <v>209</v>
      </c>
      <c r="E144" s="278"/>
      <c r="F144" s="278"/>
      <c r="G144" s="278"/>
      <c r="H144" s="278"/>
      <c r="I144" s="278"/>
      <c r="J144" s="279"/>
      <c r="K144" s="149"/>
    </row>
    <row r="145" spans="3:11" ht="30" customHeight="1">
      <c r="C145" s="148"/>
      <c r="D145" s="134" t="s">
        <v>138</v>
      </c>
      <c r="E145" s="182" t="s">
        <v>184</v>
      </c>
      <c r="F145" s="224">
        <f>SUM(G145:J145)</f>
        <v>7925.987911710001</v>
      </c>
      <c r="G145" s="223">
        <f>SUM(G146,G152,G155)</f>
        <v>912.847944</v>
      </c>
      <c r="H145" s="223">
        <f>SUM(H146,H152,H155)</f>
        <v>0</v>
      </c>
      <c r="I145" s="223">
        <f>SUM(I146,I152,I155)</f>
        <v>4680.0381544</v>
      </c>
      <c r="J145" s="225">
        <f>SUM(J146,J152,J155)</f>
        <v>2333.10181331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30">
        <f>SUM(G146:J146)</f>
        <v>7925.987911710001</v>
      </c>
      <c r="G146" s="230">
        <f>SUM(G147:G151)</f>
        <v>912.847944</v>
      </c>
      <c r="H146" s="230">
        <f>SUM(H147:H151)</f>
        <v>0</v>
      </c>
      <c r="I146" s="230">
        <f>SUM(I147:I151)</f>
        <v>4680.0381544</v>
      </c>
      <c r="J146" s="229">
        <f>SUM(J147:J151)</f>
        <v>2333.10181331</v>
      </c>
      <c r="K146" s="149"/>
    </row>
    <row r="147" spans="1:11" s="172" customFormat="1" ht="15" customHeight="1" hidden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21" t="s">
        <v>832</v>
      </c>
      <c r="D148" s="111" t="s">
        <v>845</v>
      </c>
      <c r="E148" s="222" t="str">
        <f>IF('46 - передача'!$E$130="","",'46 - передача'!$E$130)</f>
        <v>АО "Газпром энергосбыт Тюмень"</v>
      </c>
      <c r="F148" s="226">
        <f>SUM(G148:J148)</f>
        <v>5306.20826641</v>
      </c>
      <c r="G148" s="227">
        <f aca="true" t="shared" si="5" ref="G148:J150">G130</f>
        <v>912.847944</v>
      </c>
      <c r="H148" s="227">
        <f t="shared" si="5"/>
        <v>0</v>
      </c>
      <c r="I148" s="227">
        <f t="shared" si="5"/>
        <v>2094.34835234</v>
      </c>
      <c r="J148" s="227">
        <f t="shared" si="5"/>
        <v>2299.01197007</v>
      </c>
      <c r="K148" s="149"/>
    </row>
    <row r="149" spans="1:11" s="172" customFormat="1" ht="15" customHeight="1">
      <c r="A149" s="147"/>
      <c r="B149" s="129"/>
      <c r="C149" s="221" t="s">
        <v>832</v>
      </c>
      <c r="D149" s="111" t="s">
        <v>846</v>
      </c>
      <c r="E149" s="222" t="str">
        <f>IF('46 - передача'!$E$131="","",'46 - передача'!$E$131)</f>
        <v>АО "Энергосбытовая компания "Восток"</v>
      </c>
      <c r="F149" s="226">
        <f>SUM(G149:J149)</f>
        <v>1064.5119445999999</v>
      </c>
      <c r="G149" s="227">
        <f t="shared" si="5"/>
        <v>0</v>
      </c>
      <c r="H149" s="227">
        <f t="shared" si="5"/>
        <v>0</v>
      </c>
      <c r="I149" s="227">
        <f t="shared" si="5"/>
        <v>1030.42210136</v>
      </c>
      <c r="J149" s="227">
        <f t="shared" si="5"/>
        <v>34.08984324</v>
      </c>
      <c r="K149" s="149"/>
    </row>
    <row r="150" spans="1:11" s="172" customFormat="1" ht="15" customHeight="1">
      <c r="A150" s="147"/>
      <c r="B150" s="129"/>
      <c r="C150" s="221" t="s">
        <v>832</v>
      </c>
      <c r="D150" s="111" t="s">
        <v>847</v>
      </c>
      <c r="E150" s="222" t="str">
        <f>IF('46 - передача'!$E$132="","",'46 - передача'!$E$132)</f>
        <v>ООО "Энергокомплекс"</v>
      </c>
      <c r="F150" s="226">
        <f>SUM(G150:J150)</f>
        <v>1555.2677007</v>
      </c>
      <c r="G150" s="227">
        <f t="shared" si="5"/>
        <v>0</v>
      </c>
      <c r="H150" s="227">
        <f t="shared" si="5"/>
        <v>0</v>
      </c>
      <c r="I150" s="227">
        <f t="shared" si="5"/>
        <v>1555.2677007</v>
      </c>
      <c r="J150" s="227">
        <f t="shared" si="5"/>
        <v>0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30">
        <f>SUM(G152:J152)</f>
        <v>0</v>
      </c>
      <c r="G152" s="230">
        <f>SUM(G153:G154)</f>
        <v>0</v>
      </c>
      <c r="H152" s="230">
        <f>SUM(H153:H154)</f>
        <v>0</v>
      </c>
      <c r="I152" s="230">
        <f>SUM(I153:I154)</f>
        <v>0</v>
      </c>
      <c r="J152" s="229">
        <f>SUM(J153:J154)</f>
        <v>0</v>
      </c>
      <c r="K152" s="149"/>
    </row>
    <row r="153" spans="1:11" s="172" customFormat="1" ht="13.5" customHeight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30">
        <f>SUM(G155:J155)</f>
        <v>0</v>
      </c>
      <c r="G155" s="230">
        <f>SUM(G156:G157)</f>
        <v>0</v>
      </c>
      <c r="H155" s="230">
        <f>SUM(H156:H157)</f>
        <v>0</v>
      </c>
      <c r="I155" s="230">
        <f>SUM(I156:I157)</f>
        <v>0</v>
      </c>
      <c r="J155" s="229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9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" customHeight="1">
      <c r="C159" s="148"/>
      <c r="D159" s="111" t="s">
        <v>137</v>
      </c>
      <c r="E159" s="144" t="s">
        <v>202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0:J140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4:J125 J115 G114:J114 G117:J118 G120:J121 J119 G19:J19 G32:J32 H34:J34 J36:J37 I35:J35 G87:J89 G86 J90 G85:J85 G67:J68 G64:J65 G61:J61 G72:J72 J66 J62 G22:J26 G75:J79 G30:J30 G83:J83 G41:J43 G94:J96 G47:J49 G100:J102 G130:J132 G148:J150">
      <formula1>-999999999999999000000000</formula1>
      <formula2>9.99999999999999E+23</formula2>
    </dataValidation>
    <dataValidation type="decimal" allowBlank="1" showInputMessage="1" showErrorMessage="1" sqref="G158:I158 G119:I119 G115:I115 I36:I37 H35:H37 G33:G37 G90:I90 G66:I66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2022-06-15T04:42:10Z</cp:lastPrinted>
  <dcterms:created xsi:type="dcterms:W3CDTF">2009-01-25T23:42:29Z</dcterms:created>
  <dcterms:modified xsi:type="dcterms:W3CDTF">2022-06-15T04:53:30Z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